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autoCompressPictures="0"/>
  <mc:AlternateContent xmlns:mc="http://schemas.openxmlformats.org/markup-compatibility/2006">
    <mc:Choice Requires="x15">
      <x15ac:absPath xmlns:x15ac="http://schemas.microsoft.com/office/spreadsheetml/2010/11/ac" url="https://albertahealthservices-my.sharepoint.com/personal/helene_peach_albertahealthservices_ca/Documents/Desktop/"/>
    </mc:Choice>
  </mc:AlternateContent>
  <xr:revisionPtr revIDLastSave="35" documentId="8_{C28F4BA1-BF5F-44DE-8D2C-229D8F61C2FF}" xr6:coauthVersionLast="47" xr6:coauthVersionMax="47" xr10:uidLastSave="{5D8D24C1-EA49-4A66-8C50-60F07A501EF2}"/>
  <bookViews>
    <workbookView xWindow="-120" yWindow="-120" windowWidth="25440" windowHeight="1539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2" l="1"/>
  <c r="D4" i="2"/>
  <c r="D5" i="2"/>
  <c r="D6" i="2"/>
  <c r="D7" i="2"/>
  <c r="D8" i="2"/>
  <c r="D28" i="2"/>
  <c r="F28" i="2"/>
  <c r="D13" i="2"/>
  <c r="F4" i="2" l="1"/>
  <c r="F5" i="2"/>
  <c r="F6" i="2"/>
  <c r="F7" i="2"/>
  <c r="F9" i="2"/>
  <c r="F10" i="2"/>
  <c r="F11" i="2"/>
  <c r="F13" i="2"/>
  <c r="F14" i="2"/>
  <c r="F15" i="2"/>
  <c r="F16" i="2"/>
  <c r="F18" i="2"/>
  <c r="F19" i="2"/>
  <c r="F20" i="2"/>
  <c r="F21" i="2"/>
  <c r="F23" i="2"/>
  <c r="F24" i="2"/>
  <c r="F25" i="2"/>
  <c r="F26" i="2"/>
  <c r="F29" i="2"/>
  <c r="F30" i="2"/>
  <c r="F31" i="2"/>
  <c r="F3" i="2"/>
  <c r="F9" i="1"/>
  <c r="F10" i="1"/>
  <c r="F11" i="1"/>
  <c r="F12" i="1"/>
  <c r="F13" i="1"/>
  <c r="F14" i="1"/>
  <c r="F15" i="1"/>
  <c r="F16" i="1"/>
  <c r="F17" i="1"/>
  <c r="F18" i="1"/>
  <c r="F8" i="1"/>
  <c r="D25" i="2"/>
  <c r="D26" i="2"/>
  <c r="D29" i="2"/>
  <c r="D30" i="2"/>
  <c r="D31" i="2"/>
  <c r="D9" i="2"/>
  <c r="D10" i="2"/>
  <c r="D11" i="2"/>
  <c r="D14" i="2"/>
  <c r="D15" i="2"/>
  <c r="D16" i="2"/>
  <c r="D18" i="2"/>
  <c r="D19" i="2"/>
  <c r="D20" i="2"/>
  <c r="D21" i="2"/>
  <c r="D23" i="2"/>
  <c r="D24" i="2"/>
  <c r="D18" i="1"/>
  <c r="D15" i="1"/>
  <c r="G6" i="1"/>
  <c r="L6" i="1" s="1"/>
  <c r="M7" i="1" s="1"/>
  <c r="F6" i="1"/>
  <c r="Q8" i="1"/>
  <c r="D16" i="1"/>
  <c r="D17" i="1"/>
  <c r="D11" i="1"/>
  <c r="D10" i="1"/>
  <c r="C20" i="1"/>
  <c r="D8" i="1"/>
  <c r="D9" i="1"/>
  <c r="D12" i="1"/>
  <c r="D13" i="1"/>
  <c r="D14" i="1"/>
  <c r="C22" i="1" l="1"/>
  <c r="C23" i="1"/>
  <c r="F21" i="1"/>
  <c r="Q6" i="1"/>
</calcChain>
</file>

<file path=xl/sharedStrings.xml><?xml version="1.0" encoding="utf-8"?>
<sst xmlns="http://schemas.openxmlformats.org/spreadsheetml/2006/main" count="69" uniqueCount="69">
  <si>
    <t>Infusion Type</t>
  </si>
  <si>
    <t>Dosing weight</t>
  </si>
  <si>
    <t>Actual Total rate(mL/h)</t>
  </si>
  <si>
    <t>Calculated TFI (mL/kg/day)</t>
  </si>
  <si>
    <t>Rate mL/hr</t>
  </si>
  <si>
    <t>GIR mg/kg/min</t>
  </si>
  <si>
    <t>Dextrose Concentration g/100mL</t>
  </si>
  <si>
    <t>Total Fluid Intake and Glucose infusion Rate Calculator</t>
  </si>
  <si>
    <t>Amino Acid solution #2</t>
  </si>
  <si>
    <t>Amino Acid Solution #1</t>
  </si>
  <si>
    <t>Lipid</t>
  </si>
  <si>
    <t>Arterial Line</t>
  </si>
  <si>
    <t>Total Glucose Infusion Rate (mg/kg//min)</t>
  </si>
  <si>
    <t>Ordered TFI</t>
  </si>
  <si>
    <t>Suggested Amino Acid Rate mL/h</t>
  </si>
  <si>
    <t xml:space="preserve"> %Amino Acid Concentraion</t>
  </si>
  <si>
    <t>Delivered Amino Acid g/kg/day</t>
  </si>
  <si>
    <t xml:space="preserve"> Ordered Lipid g/kg/day (20%)</t>
  </si>
  <si>
    <t>Suggested Lipid rate mL/h</t>
  </si>
  <si>
    <t xml:space="preserve"> </t>
  </si>
  <si>
    <t>Ordered Amino Acid g/kg/day</t>
  </si>
  <si>
    <t>Suggested Amino Acid Concentration</t>
  </si>
  <si>
    <t>TPN Ordering Functions</t>
  </si>
  <si>
    <t>Ordered TFI mL/hr</t>
  </si>
  <si>
    <t xml:space="preserve">2.  Enter each rate in mL/hour. </t>
  </si>
  <si>
    <t>3.  Enter the dosing weight in Kg</t>
  </si>
  <si>
    <t xml:space="preserve">Donor Human Milk /Term &gt; 12 weeks                           </t>
  </si>
  <si>
    <t>week 3-4</t>
  </si>
  <si>
    <t>week 5+</t>
  </si>
  <si>
    <t xml:space="preserve"> Pre-Term EBM</t>
  </si>
  <si>
    <t>week 2</t>
  </si>
  <si>
    <t>Protein g/mL</t>
  </si>
  <si>
    <t>Protein Grams/kg/day at Current po intake</t>
  </si>
  <si>
    <t>Total daily Protein Intake (g/kg/day)</t>
  </si>
  <si>
    <t>Enteral Carbohydrate Load(mg/kg/min) at Current po intake</t>
  </si>
  <si>
    <t xml:space="preserve">week1 </t>
  </si>
  <si>
    <t>Enteral Specific Calculations</t>
  </si>
  <si>
    <t>Medication Infusion #4</t>
  </si>
  <si>
    <t>Medication Infusion #5</t>
  </si>
  <si>
    <t>Medication Infusion #6</t>
  </si>
  <si>
    <t xml:space="preserve">Instructions:    Please fill in the white boxes to calculate results in blue.                                                                                                                     1.  Enter the Dextrose Concentration for each fluid type. If there is no Dextrose         then leave blank.    You may name each medication infusion in light blue, if desired.                                                                                                                                                                                                   </t>
  </si>
  <si>
    <t>TFI of each solution mL/kg/day</t>
  </si>
  <si>
    <t>GIR with infusions only (mg/kg/min)</t>
  </si>
  <si>
    <t>Carbohydrate in g/100 mL</t>
  </si>
  <si>
    <t>EBM (average week 2-4 preterm) + 1 HMF</t>
  </si>
  <si>
    <t>EBM (average week 2-4 preterm) + 2 HMF</t>
  </si>
  <si>
    <t>EBM (week 5+) + 2HMF</t>
  </si>
  <si>
    <t>EBM (average week 2-4 preterm) + 2 HMF + 1.5g Nutramigen</t>
  </si>
  <si>
    <t xml:space="preserve">EBM (average week 2-4 preterm) + 2 HMF + 3.0g Nutramigen </t>
  </si>
  <si>
    <t xml:space="preserve">EBM (week 5+) + 2 HMF + 1.5g Nutramigen </t>
  </si>
  <si>
    <t xml:space="preserve">EBM (week 5+) + 2 HMF + 3.0g Nutramigen </t>
  </si>
  <si>
    <t>EBM (week 5+) + 1.5g Enfacare/100mL    22 kcal</t>
  </si>
  <si>
    <t>EBM (week 5+) + 3.0g Enfacare/100mL    24 kcal</t>
  </si>
  <si>
    <t>EBM (week 5+) + 4.0g Enfacare/70mL      27 kcal</t>
  </si>
  <si>
    <t>EBM (week 5+) + 4.0g Enfacare/50mL      30 kcal</t>
  </si>
  <si>
    <t>EBM (Term/DHM)+ 1.5g Enfamil/100mL 22 kcal/oz</t>
  </si>
  <si>
    <t>EBM (Term/DHM)+ 3.0g Enfamil/100mL 24 kcal/oz</t>
  </si>
  <si>
    <t>EBM (Term/DHM)+ 4.0g Enfamil/70mL   27 kcal/oz</t>
  </si>
  <si>
    <t>EBM (Term/DHM)+ 4.0g Enfamil/50mL   30 kcal/oz</t>
  </si>
  <si>
    <t>EBM (Term/DHM)+ 1.5g Nutr or Preg/100mL 22 kcal/oz</t>
  </si>
  <si>
    <t>EBM (Term/DHM)+ 3.0g Nutr or Preg/100mL 24 kcal/oz</t>
  </si>
  <si>
    <t>EBM (Term/DHM)+ 4.0g Nutr or Preg/70mL   27 kcal/oz</t>
  </si>
  <si>
    <t>EBM (Term/DHM)+ 4.0g Nutr or Preg/50mL   30 kcal/oz</t>
  </si>
  <si>
    <t>Enter CHO concentration from sheet 2 for feed type</t>
  </si>
  <si>
    <r>
      <t xml:space="preserve">Total Enteral Protein g/kg/day </t>
    </r>
    <r>
      <rPr>
        <b/>
        <sz val="10"/>
        <color theme="1"/>
        <rFont val="Calibri (Body)"/>
      </rPr>
      <t>(Enter from sheet 2 for feed type)</t>
    </r>
  </si>
  <si>
    <t>Disclaimer:  This tool is intended to provide support in the calculation of fluids and nutrition in the neonate.  It does not replace clinical judgement or provide a definitive diagnosis or management tool. Individual patient's diagnosis and management is the responsibility of the physician.</t>
  </si>
  <si>
    <t>Dexmedetomedine</t>
  </si>
  <si>
    <t>Fentanyl</t>
  </si>
  <si>
    <t>Dopamine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</si>
</sst>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7">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8"/>
      <color theme="1"/>
      <name val="Arial Narrow"/>
      <family val="2"/>
    </font>
    <font>
      <sz val="11"/>
      <color theme="1"/>
      <name val="Arial Narrow"/>
      <family val="2"/>
    </font>
    <font>
      <sz val="11"/>
      <color theme="1"/>
      <name val="Calibri"/>
      <family val="2"/>
      <scheme val="minor"/>
    </font>
    <font>
      <sz val="8"/>
      <name val="Calibri"/>
      <family val="2"/>
      <scheme val="minor"/>
    </font>
    <font>
      <b/>
      <sz val="10"/>
      <color theme="1"/>
      <name val="Calibri (Body)"/>
    </font>
    <font>
      <b/>
      <sz val="8"/>
      <color theme="1"/>
      <name val="Calibri"/>
      <family val="2"/>
      <scheme val="minor"/>
    </font>
    <font>
      <b/>
      <sz val="11"/>
      <color rgb="FFFF0000"/>
      <name val="Calibri"/>
      <family val="2"/>
      <scheme val="minor"/>
    </font>
    <font>
      <b/>
      <sz val="13"/>
      <color theme="1"/>
      <name val="Calibri"/>
      <family val="2"/>
      <scheme val="minor"/>
    </font>
  </fonts>
  <fills count="10">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5"/>
      </patternFill>
    </fill>
    <fill>
      <patternFill patternType="solid">
        <fgColor theme="8" tint="0.79998168889431442"/>
        <bgColor indexed="64"/>
      </patternFill>
    </fill>
  </fills>
  <borders count="3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right/>
      <top style="medium">
        <color indexed="64"/>
      </top>
      <bottom style="medium">
        <color indexed="64"/>
      </bottom>
      <diagonal/>
    </border>
    <border>
      <left style="medium">
        <color auto="1"/>
      </left>
      <right/>
      <top style="thin">
        <color auto="1"/>
      </top>
      <bottom/>
      <diagonal/>
    </border>
  </borders>
  <cellStyleXfs count="3">
    <xf numFmtId="0" fontId="0" fillId="0" borderId="0"/>
    <xf numFmtId="0" fontId="3" fillId="2" borderId="0" applyNumberFormat="0" applyBorder="0" applyAlignment="0" applyProtection="0"/>
    <xf numFmtId="0" fontId="11" fillId="8" borderId="0" applyNumberFormat="0" applyBorder="0" applyAlignment="0" applyProtection="0"/>
  </cellStyleXfs>
  <cellXfs count="120">
    <xf numFmtId="0" fontId="0" fillId="0" borderId="0" xfId="0"/>
    <xf numFmtId="0" fontId="3" fillId="2" borderId="0" xfId="1" applyBorder="1"/>
    <xf numFmtId="0" fontId="3" fillId="2" borderId="0" xfId="1"/>
    <xf numFmtId="0" fontId="3" fillId="2" borderId="0" xfId="1" applyBorder="1" applyAlignment="1">
      <alignment horizontal="center"/>
    </xf>
    <xf numFmtId="0" fontId="3" fillId="2" borderId="0" xfId="1" applyAlignment="1">
      <alignment horizontal="center"/>
    </xf>
    <xf numFmtId="0" fontId="5" fillId="2" borderId="0" xfId="1" applyFont="1" applyBorder="1" applyAlignment="1">
      <alignment horizontal="center" vertical="top"/>
    </xf>
    <xf numFmtId="0" fontId="5" fillId="2" borderId="0" xfId="1" applyFont="1" applyBorder="1" applyAlignment="1">
      <alignment horizontal="center" vertical="top" wrapText="1"/>
    </xf>
    <xf numFmtId="0" fontId="3" fillId="2" borderId="0" xfId="1" applyAlignment="1">
      <alignment horizontal="left" vertical="top" wrapText="1"/>
    </xf>
    <xf numFmtId="0" fontId="4" fillId="2" borderId="0" xfId="1" applyFont="1" applyBorder="1"/>
    <xf numFmtId="0" fontId="5" fillId="2" borderId="0" xfId="1" applyFont="1" applyBorder="1" applyAlignment="1">
      <alignment horizontal="left"/>
    </xf>
    <xf numFmtId="0" fontId="6" fillId="2" borderId="0" xfId="1" applyFont="1" applyBorder="1" applyAlignment="1">
      <alignment horizontal="center" vertical="center"/>
    </xf>
    <xf numFmtId="164" fontId="5" fillId="2" borderId="0" xfId="1" applyNumberFormat="1" applyFont="1" applyBorder="1" applyAlignment="1">
      <alignment horizontal="left"/>
    </xf>
    <xf numFmtId="165" fontId="5" fillId="2" borderId="0" xfId="1" applyNumberFormat="1" applyFont="1" applyBorder="1" applyAlignment="1">
      <alignment horizontal="left"/>
    </xf>
    <xf numFmtId="2" fontId="4" fillId="2" borderId="0" xfId="1" applyNumberFormat="1" applyFont="1" applyBorder="1"/>
    <xf numFmtId="2" fontId="4" fillId="2" borderId="0" xfId="1" applyNumberFormat="1" applyFont="1" applyAlignment="1">
      <alignment horizontal="center" vertical="top" wrapText="1"/>
    </xf>
    <xf numFmtId="0" fontId="7" fillId="2" borderId="0" xfId="1" applyFont="1" applyAlignment="1">
      <alignment vertical="top" wrapText="1"/>
    </xf>
    <xf numFmtId="0" fontId="7" fillId="2" borderId="0" xfId="1" applyFont="1" applyAlignment="1">
      <alignment horizontal="center" vertical="top" wrapText="1"/>
    </xf>
    <xf numFmtId="0" fontId="3" fillId="2" borderId="0" xfId="1" applyAlignment="1">
      <alignment horizontal="center" vertical="center"/>
    </xf>
    <xf numFmtId="2" fontId="4" fillId="2" borderId="0" xfId="1" applyNumberFormat="1" applyFont="1" applyAlignment="1">
      <alignment horizontal="left" vertical="center"/>
    </xf>
    <xf numFmtId="2" fontId="4" fillId="2" borderId="0" xfId="1" applyNumberFormat="1" applyFont="1" applyBorder="1" applyAlignment="1">
      <alignment horizontal="left"/>
    </xf>
    <xf numFmtId="2" fontId="4" fillId="2" borderId="0" xfId="1" applyNumberFormat="1" applyFont="1" applyAlignment="1">
      <alignment horizontal="left"/>
    </xf>
    <xf numFmtId="0" fontId="7" fillId="2" borderId="11" xfId="1" applyFont="1" applyBorder="1" applyAlignment="1">
      <alignment horizontal="center" vertical="center" wrapText="1"/>
    </xf>
    <xf numFmtId="0" fontId="7" fillId="2" borderId="0" xfId="1" applyFont="1" applyBorder="1" applyAlignment="1">
      <alignment vertical="top" wrapText="1"/>
    </xf>
    <xf numFmtId="0" fontId="3" fillId="2" borderId="15" xfId="1" applyBorder="1"/>
    <xf numFmtId="10" fontId="7" fillId="2" borderId="0" xfId="1" applyNumberFormat="1" applyFont="1" applyBorder="1" applyAlignment="1">
      <alignment horizontal="center" vertical="center"/>
    </xf>
    <xf numFmtId="0" fontId="7" fillId="2" borderId="11" xfId="1" applyFont="1" applyBorder="1" applyAlignment="1">
      <alignment horizontal="center" vertical="top" wrapText="1"/>
    </xf>
    <xf numFmtId="2" fontId="4" fillId="2" borderId="15" xfId="1" applyNumberFormat="1" applyFont="1" applyBorder="1" applyAlignment="1">
      <alignment horizontal="left"/>
    </xf>
    <xf numFmtId="0" fontId="3" fillId="2" borderId="11" xfId="1" applyBorder="1"/>
    <xf numFmtId="0" fontId="3" fillId="2" borderId="17" xfId="1" applyBorder="1"/>
    <xf numFmtId="0" fontId="3" fillId="2" borderId="18" xfId="1" applyBorder="1"/>
    <xf numFmtId="0" fontId="3" fillId="2" borderId="19" xfId="1" applyBorder="1"/>
    <xf numFmtId="0" fontId="7" fillId="2" borderId="0" xfId="1" applyFont="1" applyAlignment="1">
      <alignment horizontal="center" vertical="top"/>
    </xf>
    <xf numFmtId="0" fontId="7" fillId="2" borderId="11" xfId="1" applyFont="1" applyBorder="1" applyAlignment="1">
      <alignment horizontal="center" vertical="center"/>
    </xf>
    <xf numFmtId="0" fontId="3" fillId="2" borderId="0" xfId="1" applyBorder="1" applyAlignment="1">
      <alignment horizontal="center" vertical="center"/>
    </xf>
    <xf numFmtId="0" fontId="3" fillId="2" borderId="15" xfId="1" applyBorder="1" applyAlignment="1">
      <alignment horizontal="center" vertical="center"/>
    </xf>
    <xf numFmtId="0" fontId="7" fillId="2" borderId="12" xfId="1" applyFont="1" applyBorder="1" applyAlignment="1">
      <alignment horizontal="center" vertical="center"/>
    </xf>
    <xf numFmtId="0" fontId="3" fillId="2" borderId="13" xfId="1" applyBorder="1" applyAlignment="1">
      <alignment horizontal="center" vertical="center"/>
    </xf>
    <xf numFmtId="0" fontId="3" fillId="2" borderId="14" xfId="1" applyBorder="1" applyAlignment="1">
      <alignment horizontal="center" vertical="center"/>
    </xf>
    <xf numFmtId="0" fontId="8" fillId="0" borderId="0" xfId="0" applyFont="1"/>
    <xf numFmtId="166" fontId="0" fillId="0" borderId="0" xfId="0" applyNumberFormat="1"/>
    <xf numFmtId="16" fontId="0" fillId="0" borderId="0" xfId="0" applyNumberFormat="1"/>
    <xf numFmtId="166" fontId="0" fillId="0" borderId="0" xfId="0" applyNumberFormat="1" applyAlignment="1">
      <alignment horizontal="right"/>
    </xf>
    <xf numFmtId="0" fontId="8" fillId="0" borderId="0" xfId="0" applyFont="1" applyAlignment="1">
      <alignment horizontal="center" wrapText="1"/>
    </xf>
    <xf numFmtId="0" fontId="9" fillId="4" borderId="23" xfId="0" applyFont="1" applyFill="1" applyBorder="1" applyAlignment="1">
      <alignment vertical="center" wrapText="1"/>
    </xf>
    <xf numFmtId="0" fontId="0" fillId="4" borderId="24" xfId="0" applyFill="1" applyBorder="1"/>
    <xf numFmtId="166" fontId="10" fillId="4" borderId="24" xfId="0" applyNumberFormat="1" applyFont="1" applyFill="1" applyBorder="1" applyAlignment="1">
      <alignment horizontal="right" wrapText="1"/>
    </xf>
    <xf numFmtId="0" fontId="9" fillId="4" borderId="16" xfId="0" applyFont="1" applyFill="1" applyBorder="1" applyAlignment="1">
      <alignment vertical="center" wrapText="1"/>
    </xf>
    <xf numFmtId="0" fontId="0" fillId="4" borderId="20" xfId="0" applyFill="1" applyBorder="1"/>
    <xf numFmtId="166" fontId="10" fillId="4" borderId="20" xfId="0" applyNumberFormat="1" applyFont="1" applyFill="1" applyBorder="1" applyAlignment="1">
      <alignment horizontal="right" wrapText="1"/>
    </xf>
    <xf numFmtId="0" fontId="8" fillId="4" borderId="16" xfId="0" applyFont="1" applyFill="1" applyBorder="1"/>
    <xf numFmtId="166" fontId="0" fillId="4" borderId="20" xfId="0" applyNumberFormat="1" applyFill="1" applyBorder="1" applyAlignment="1">
      <alignment horizontal="right"/>
    </xf>
    <xf numFmtId="166" fontId="10" fillId="4" borderId="20" xfId="0" applyNumberFormat="1" applyFont="1" applyFill="1" applyBorder="1" applyAlignment="1">
      <alignment horizontal="right"/>
    </xf>
    <xf numFmtId="0" fontId="9" fillId="4" borderId="16" xfId="0" applyFont="1" applyFill="1" applyBorder="1"/>
    <xf numFmtId="0" fontId="9" fillId="4" borderId="16" xfId="0" applyFont="1" applyFill="1" applyBorder="1" applyAlignment="1">
      <alignment vertical="center"/>
    </xf>
    <xf numFmtId="0" fontId="9" fillId="4" borderId="21" xfId="0" applyFont="1" applyFill="1" applyBorder="1"/>
    <xf numFmtId="0" fontId="0" fillId="4" borderId="22" xfId="0" applyFill="1" applyBorder="1"/>
    <xf numFmtId="166" fontId="0" fillId="4" borderId="22" xfId="0" applyNumberFormat="1" applyFill="1" applyBorder="1" applyAlignment="1">
      <alignment horizontal="right"/>
    </xf>
    <xf numFmtId="2" fontId="4" fillId="6" borderId="0" xfId="1" applyNumberFormat="1" applyFont="1" applyFill="1" applyBorder="1" applyAlignment="1">
      <alignment horizontal="left" vertical="center"/>
    </xf>
    <xf numFmtId="0" fontId="4" fillId="6" borderId="0" xfId="1" applyFont="1" applyFill="1" applyAlignment="1">
      <alignment horizontal="center" wrapText="1"/>
    </xf>
    <xf numFmtId="2" fontId="4" fillId="2" borderId="0" xfId="1" applyNumberFormat="1" applyFont="1" applyAlignment="1">
      <alignment horizontal="center"/>
    </xf>
    <xf numFmtId="2" fontId="4" fillId="2" borderId="0" xfId="1" applyNumberFormat="1" applyFont="1" applyBorder="1" applyAlignment="1">
      <alignment horizontal="center" vertical="center" wrapText="1"/>
    </xf>
    <xf numFmtId="0" fontId="3" fillId="2" borderId="0" xfId="1" applyBorder="1" applyAlignment="1">
      <alignment horizontal="center" vertical="top" wrapText="1"/>
    </xf>
    <xf numFmtId="166" fontId="8" fillId="5" borderId="25" xfId="0" applyNumberFormat="1" applyFont="1" applyFill="1" applyBorder="1"/>
    <xf numFmtId="166" fontId="0" fillId="3" borderId="0" xfId="0" applyNumberFormat="1" applyFill="1"/>
    <xf numFmtId="166" fontId="8" fillId="4" borderId="26" xfId="0" applyNumberFormat="1" applyFont="1" applyFill="1" applyBorder="1"/>
    <xf numFmtId="2" fontId="8" fillId="7" borderId="6" xfId="0" applyNumberFormat="1" applyFont="1" applyFill="1" applyBorder="1"/>
    <xf numFmtId="0" fontId="8" fillId="4" borderId="28" xfId="0" applyFont="1" applyFill="1" applyBorder="1" applyAlignment="1">
      <alignment horizontal="center" wrapText="1"/>
    </xf>
    <xf numFmtId="0" fontId="8" fillId="4" borderId="29" xfId="0" applyFont="1" applyFill="1" applyBorder="1" applyAlignment="1">
      <alignment horizontal="center" wrapText="1"/>
    </xf>
    <xf numFmtId="166" fontId="8" fillId="4" borderId="29" xfId="0" applyNumberFormat="1" applyFont="1" applyFill="1" applyBorder="1" applyAlignment="1">
      <alignment horizontal="center" wrapText="1"/>
    </xf>
    <xf numFmtId="166" fontId="8" fillId="5" borderId="30" xfId="0" applyNumberFormat="1" applyFont="1" applyFill="1" applyBorder="1" applyAlignment="1">
      <alignment horizontal="center" wrapText="1"/>
    </xf>
    <xf numFmtId="166" fontId="8" fillId="4" borderId="25" xfId="0" applyNumberFormat="1" applyFont="1" applyFill="1" applyBorder="1" applyAlignment="1">
      <alignment horizontal="center" wrapText="1"/>
    </xf>
    <xf numFmtId="0" fontId="8" fillId="7" borderId="27" xfId="0" applyFont="1" applyFill="1" applyBorder="1" applyAlignment="1">
      <alignment horizontal="center" wrapText="1"/>
    </xf>
    <xf numFmtId="0" fontId="6" fillId="3" borderId="1" xfId="1" applyFont="1" applyFill="1" applyBorder="1" applyAlignment="1" applyProtection="1">
      <alignment horizontal="center" vertical="center"/>
      <protection locked="0"/>
    </xf>
    <xf numFmtId="0" fontId="4" fillId="9" borderId="0" xfId="1" applyFont="1" applyFill="1" applyBorder="1" applyProtection="1">
      <protection locked="0"/>
    </xf>
    <xf numFmtId="0" fontId="4" fillId="3" borderId="7" xfId="1" applyFont="1" applyFill="1" applyBorder="1" applyAlignment="1" applyProtection="1">
      <alignment horizontal="center"/>
      <protection locked="0"/>
    </xf>
    <xf numFmtId="0" fontId="4" fillId="3" borderId="8" xfId="1" applyFont="1" applyFill="1" applyBorder="1" applyAlignment="1" applyProtection="1">
      <alignment horizontal="center"/>
      <protection locked="0"/>
    </xf>
    <xf numFmtId="0" fontId="4" fillId="3" borderId="5" xfId="1" applyFont="1" applyFill="1" applyBorder="1" applyAlignment="1" applyProtection="1">
      <alignment horizontal="center"/>
      <protection locked="0"/>
    </xf>
    <xf numFmtId="0" fontId="4" fillId="3" borderId="6" xfId="1" applyFont="1" applyFill="1" applyBorder="1" applyAlignment="1" applyProtection="1">
      <alignment horizontal="center"/>
      <protection locked="0"/>
    </xf>
    <xf numFmtId="0" fontId="4" fillId="3" borderId="4" xfId="1" applyFont="1" applyFill="1" applyBorder="1" applyAlignment="1" applyProtection="1">
      <alignment horizontal="center"/>
      <protection locked="0"/>
    </xf>
    <xf numFmtId="0" fontId="4" fillId="3" borderId="2" xfId="1" applyFont="1" applyFill="1" applyBorder="1" applyAlignment="1" applyProtection="1">
      <alignment horizontal="center"/>
      <protection locked="0"/>
    </xf>
    <xf numFmtId="0" fontId="4" fillId="3" borderId="32" xfId="1" applyFont="1" applyFill="1" applyBorder="1" applyAlignment="1" applyProtection="1">
      <alignment horizontal="center"/>
      <protection locked="0"/>
    </xf>
    <xf numFmtId="0" fontId="3" fillId="0" borderId="1" xfId="1" applyFill="1" applyBorder="1" applyProtection="1">
      <protection locked="0"/>
    </xf>
    <xf numFmtId="0" fontId="4" fillId="3" borderId="3" xfId="1" applyFont="1" applyFill="1" applyBorder="1" applyAlignment="1" applyProtection="1">
      <alignment horizontal="center"/>
      <protection locked="0"/>
    </xf>
    <xf numFmtId="0" fontId="4" fillId="3" borderId="1" xfId="1" applyFont="1" applyFill="1" applyBorder="1" applyAlignment="1" applyProtection="1">
      <alignment horizontal="center" vertical="center"/>
      <protection locked="0"/>
    </xf>
    <xf numFmtId="0" fontId="4" fillId="3" borderId="16" xfId="1" applyFont="1" applyFill="1" applyBorder="1" applyAlignment="1" applyProtection="1">
      <alignment horizontal="center" vertical="center"/>
      <protection locked="0"/>
    </xf>
    <xf numFmtId="0" fontId="5" fillId="2" borderId="0" xfId="1" applyFont="1" applyAlignment="1">
      <alignment horizontal="left"/>
    </xf>
    <xf numFmtId="164" fontId="5" fillId="2" borderId="0" xfId="1" applyNumberFormat="1" applyFont="1" applyAlignment="1">
      <alignment horizontal="left"/>
    </xf>
    <xf numFmtId="164" fontId="4" fillId="2" borderId="0" xfId="1" applyNumberFormat="1" applyFont="1" applyBorder="1"/>
    <xf numFmtId="164" fontId="3" fillId="2" borderId="0" xfId="1" applyNumberFormat="1"/>
    <xf numFmtId="164" fontId="3" fillId="2" borderId="0" xfId="1" applyNumberFormat="1" applyBorder="1"/>
    <xf numFmtId="164" fontId="5" fillId="2" borderId="0" xfId="1" applyNumberFormat="1" applyFont="1" applyBorder="1"/>
    <xf numFmtId="166" fontId="8" fillId="8" borderId="1" xfId="2" applyNumberFormat="1" applyFont="1" applyBorder="1" applyAlignment="1" applyProtection="1">
      <alignment horizontal="left" vertical="center"/>
      <protection locked="0"/>
    </xf>
    <xf numFmtId="0" fontId="4" fillId="4" borderId="4" xfId="1" applyFont="1" applyFill="1" applyBorder="1" applyAlignment="1" applyProtection="1">
      <alignment horizontal="center"/>
      <protection locked="0"/>
    </xf>
    <xf numFmtId="0" fontId="2" fillId="2" borderId="0" xfId="1" applyFont="1" applyBorder="1" applyAlignment="1">
      <alignment wrapText="1"/>
    </xf>
    <xf numFmtId="0" fontId="14" fillId="4" borderId="16" xfId="0" applyFont="1" applyFill="1" applyBorder="1"/>
    <xf numFmtId="0" fontId="15" fillId="2" borderId="0" xfId="1" applyFont="1" applyBorder="1" applyAlignment="1">
      <alignment wrapText="1"/>
    </xf>
    <xf numFmtId="0" fontId="16" fillId="2" borderId="0" xfId="1" applyFont="1" applyBorder="1" applyAlignment="1">
      <alignment horizontal="center" vertical="top" wrapText="1"/>
    </xf>
    <xf numFmtId="0" fontId="5" fillId="2" borderId="0" xfId="1" applyFont="1" applyBorder="1" applyAlignment="1">
      <alignment horizontal="left"/>
    </xf>
    <xf numFmtId="0" fontId="5" fillId="2" borderId="0" xfId="1" applyFont="1" applyBorder="1" applyAlignment="1">
      <alignment horizontal="left" wrapText="1"/>
    </xf>
    <xf numFmtId="0" fontId="5" fillId="2" borderId="0" xfId="1" applyFont="1" applyAlignment="1">
      <alignment horizontal="center"/>
    </xf>
    <xf numFmtId="0" fontId="5" fillId="0" borderId="0" xfId="0" applyFont="1" applyAlignment="1">
      <alignment horizontal="center"/>
    </xf>
    <xf numFmtId="0" fontId="7" fillId="2" borderId="0" xfId="1" applyFont="1" applyAlignment="1">
      <alignment horizontal="left" vertical="top" wrapText="1"/>
    </xf>
    <xf numFmtId="0" fontId="0" fillId="0" borderId="0" xfId="0" applyAlignment="1">
      <alignment horizontal="left" vertical="top" wrapText="1"/>
    </xf>
    <xf numFmtId="0" fontId="7" fillId="2" borderId="0" xfId="1" applyFont="1" applyAlignment="1">
      <alignment horizontal="center" vertical="top" wrapText="1"/>
    </xf>
    <xf numFmtId="0" fontId="4" fillId="3" borderId="9" xfId="1" applyFont="1" applyFill="1" applyBorder="1" applyAlignment="1" applyProtection="1">
      <alignment horizontal="center" vertical="center" wrapText="1"/>
      <protection locked="0"/>
    </xf>
    <xf numFmtId="0" fontId="4" fillId="3" borderId="10" xfId="1" applyFont="1" applyFill="1" applyBorder="1" applyAlignment="1" applyProtection="1">
      <alignment horizontal="center" vertical="center" wrapText="1"/>
      <protection locked="0"/>
    </xf>
    <xf numFmtId="0" fontId="7" fillId="2" borderId="0" xfId="1" applyFont="1" applyAlignment="1">
      <alignment horizontal="center" vertical="top"/>
    </xf>
    <xf numFmtId="0" fontId="7" fillId="2" borderId="12" xfId="1" applyFont="1" applyBorder="1" applyAlignment="1">
      <alignment horizontal="center" vertical="center"/>
    </xf>
    <xf numFmtId="0" fontId="3" fillId="2" borderId="13" xfId="1" applyBorder="1" applyAlignment="1">
      <alignment horizontal="center" vertical="center"/>
    </xf>
    <xf numFmtId="0" fontId="3" fillId="2" borderId="14" xfId="1" applyBorder="1" applyAlignment="1">
      <alignment horizontal="center" vertical="center"/>
    </xf>
    <xf numFmtId="10" fontId="4" fillId="3" borderId="9" xfId="1" applyNumberFormat="1" applyFont="1" applyFill="1" applyBorder="1" applyAlignment="1" applyProtection="1">
      <alignment horizontal="center" vertical="center"/>
      <protection locked="0"/>
    </xf>
    <xf numFmtId="10" fontId="4" fillId="3" borderId="10" xfId="1" applyNumberFormat="1" applyFont="1" applyFill="1" applyBorder="1" applyAlignment="1" applyProtection="1">
      <alignment horizontal="center" vertical="center"/>
      <protection locked="0"/>
    </xf>
    <xf numFmtId="0" fontId="7" fillId="2" borderId="0" xfId="1" applyFont="1" applyBorder="1" applyAlignment="1">
      <alignment horizontal="center" wrapText="1"/>
    </xf>
    <xf numFmtId="0" fontId="7" fillId="2" borderId="15" xfId="1" applyFont="1" applyBorder="1" applyAlignment="1">
      <alignment horizontal="center" wrapText="1"/>
    </xf>
    <xf numFmtId="0" fontId="5" fillId="2" borderId="0" xfId="1" applyFont="1" applyAlignment="1">
      <alignment vertical="top" wrapText="1"/>
    </xf>
    <xf numFmtId="0" fontId="0" fillId="0" borderId="18" xfId="0" applyBorder="1" applyAlignment="1">
      <alignment vertical="top"/>
    </xf>
    <xf numFmtId="0" fontId="1" fillId="2" borderId="0" xfId="1" applyFont="1" applyAlignment="1">
      <alignment horizontal="left" vertical="top" wrapText="1"/>
    </xf>
    <xf numFmtId="0" fontId="8" fillId="4" borderId="9" xfId="0" applyFont="1" applyFill="1" applyBorder="1" applyAlignment="1">
      <alignment horizontal="center"/>
    </xf>
    <xf numFmtId="0" fontId="0" fillId="4" borderId="31" xfId="0" applyFill="1" applyBorder="1" applyAlignment="1">
      <alignment horizontal="center"/>
    </xf>
    <xf numFmtId="0" fontId="0" fillId="4" borderId="10" xfId="0" applyFill="1" applyBorder="1" applyAlignment="1">
      <alignment horizontal="center"/>
    </xf>
  </cellXfs>
  <cellStyles count="3">
    <cellStyle name="40% - Accent4" xfId="2" builtinId="43"/>
    <cellStyle name="40% - Accent5" xfId="1" builtinId="4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topLeftCell="A5" workbookViewId="0">
      <selection activeCell="B11" sqref="B11"/>
    </sheetView>
  </sheetViews>
  <sheetFormatPr defaultColWidth="8.85546875" defaultRowHeight="15.75"/>
  <cols>
    <col min="1" max="1" width="24.85546875" style="2" customWidth="1"/>
    <col min="2" max="2" width="16.42578125" style="2" customWidth="1"/>
    <col min="3" max="3" width="8.85546875" style="4" customWidth="1"/>
    <col min="4" max="4" width="8.85546875" style="2"/>
    <col min="5" max="5" width="4.42578125" style="2" customWidth="1"/>
    <col min="6" max="6" width="14.42578125" style="2" customWidth="1"/>
    <col min="7" max="7" width="18" style="2" customWidth="1"/>
    <col min="8" max="11" width="8.85546875" style="2"/>
    <col min="12" max="13" width="17.7109375" style="2" customWidth="1"/>
    <col min="14" max="14" width="3.28515625" style="2" customWidth="1"/>
    <col min="15" max="15" width="17.140625" style="2" customWidth="1"/>
    <col min="16" max="16" width="8.85546875" style="2"/>
    <col min="17" max="17" width="20.140625" style="2" customWidth="1"/>
    <col min="18" max="18" width="8.85546875" style="2"/>
    <col min="19" max="19" width="10.140625" style="2" customWidth="1"/>
    <col min="20" max="16384" width="8.85546875" style="2"/>
  </cols>
  <sheetData>
    <row r="1" spans="1:19" ht="19.5" thickBot="1">
      <c r="A1" s="99" t="s">
        <v>7</v>
      </c>
      <c r="B1" s="100"/>
      <c r="C1" s="100"/>
      <c r="D1" s="100"/>
      <c r="E1" s="100"/>
      <c r="F1" s="100"/>
      <c r="G1" s="100"/>
    </row>
    <row r="2" spans="1:19" ht="59.25" customHeight="1">
      <c r="A2" s="101" t="s">
        <v>40</v>
      </c>
      <c r="B2" s="102"/>
      <c r="C2" s="102"/>
      <c r="D2" s="102"/>
      <c r="E2" s="102"/>
      <c r="F2" s="102"/>
      <c r="G2" s="102"/>
      <c r="O2" s="107" t="s">
        <v>22</v>
      </c>
      <c r="P2" s="108"/>
      <c r="Q2" s="108"/>
      <c r="R2" s="109"/>
    </row>
    <row r="3" spans="1:19" ht="20.25" customHeight="1" thickBot="1">
      <c r="A3" s="101" t="s">
        <v>24</v>
      </c>
      <c r="B3" s="102"/>
      <c r="C3" s="7"/>
      <c r="D3" s="7"/>
      <c r="E3" s="7"/>
      <c r="F3" s="7"/>
      <c r="G3" s="7"/>
      <c r="O3" s="32"/>
      <c r="P3" s="33"/>
      <c r="Q3" s="33"/>
      <c r="R3" s="34"/>
    </row>
    <row r="4" spans="1:19" ht="20.25" customHeight="1">
      <c r="A4" s="101" t="s">
        <v>25</v>
      </c>
      <c r="B4" s="102"/>
      <c r="C4" s="7"/>
      <c r="D4" s="7"/>
      <c r="E4" s="7"/>
      <c r="F4" s="7"/>
      <c r="G4" s="7"/>
      <c r="M4" s="114" t="s">
        <v>64</v>
      </c>
      <c r="O4" s="35"/>
      <c r="P4" s="36"/>
      <c r="Q4" s="36"/>
      <c r="R4" s="37"/>
    </row>
    <row r="5" spans="1:19" ht="73.5" customHeight="1" thickBot="1">
      <c r="A5" s="10" t="s">
        <v>1</v>
      </c>
      <c r="B5" s="7"/>
      <c r="C5" s="106" t="s">
        <v>13</v>
      </c>
      <c r="D5" s="106"/>
      <c r="E5" s="31"/>
      <c r="F5" s="16" t="s">
        <v>23</v>
      </c>
      <c r="G5" s="103" t="s">
        <v>14</v>
      </c>
      <c r="H5" s="103"/>
      <c r="I5" s="103" t="s">
        <v>15</v>
      </c>
      <c r="J5" s="103"/>
      <c r="K5" s="16"/>
      <c r="L5" s="15" t="s">
        <v>16</v>
      </c>
      <c r="M5" s="115"/>
      <c r="N5" s="15"/>
      <c r="O5" s="21" t="s">
        <v>20</v>
      </c>
      <c r="P5" s="1"/>
      <c r="Q5" s="22" t="s">
        <v>21</v>
      </c>
      <c r="R5" s="23"/>
    </row>
    <row r="6" spans="1:19" ht="27.95" customHeight="1" thickBot="1">
      <c r="A6" s="72">
        <v>2.0550000000000002</v>
      </c>
      <c r="B6" s="7"/>
      <c r="C6" s="104">
        <v>140</v>
      </c>
      <c r="D6" s="105"/>
      <c r="E6" s="61"/>
      <c r="F6" s="60">
        <f>A6*C6/24</f>
        <v>11.987500000000002</v>
      </c>
      <c r="G6" s="14">
        <f>A6*C6/24-C8-C9-C12-C13-C14-C15-C16-C17-C18</f>
        <v>10.679500000000001</v>
      </c>
      <c r="I6" s="110">
        <v>1.7899999999999999E-2</v>
      </c>
      <c r="J6" s="111"/>
      <c r="K6" s="17"/>
      <c r="L6" s="18">
        <f>I6*G6*24/A6</f>
        <v>2.2325611678832114</v>
      </c>
      <c r="M6" s="91"/>
      <c r="N6" s="57"/>
      <c r="O6" s="83"/>
      <c r="P6" s="1"/>
      <c r="Q6" s="24">
        <f>O6*A6/G6/24</f>
        <v>0</v>
      </c>
      <c r="R6" s="23"/>
    </row>
    <row r="7" spans="1:19" ht="75.75" thickBot="1">
      <c r="A7" s="5" t="s">
        <v>0</v>
      </c>
      <c r="B7" s="96" t="s">
        <v>6</v>
      </c>
      <c r="C7" s="6" t="s">
        <v>4</v>
      </c>
      <c r="D7" s="96" t="s">
        <v>5</v>
      </c>
      <c r="E7" s="6"/>
      <c r="F7" s="6" t="s">
        <v>41</v>
      </c>
      <c r="L7" s="58" t="s">
        <v>33</v>
      </c>
      <c r="M7" s="59">
        <f>SUM(L6:M6)</f>
        <v>2.2325611678832114</v>
      </c>
      <c r="O7" s="25" t="s">
        <v>17</v>
      </c>
      <c r="P7" s="112" t="s">
        <v>18</v>
      </c>
      <c r="Q7" s="112"/>
      <c r="R7" s="113"/>
    </row>
    <row r="8" spans="1:19" ht="16.5" thickBot="1">
      <c r="A8" s="8" t="s">
        <v>11</v>
      </c>
      <c r="B8" s="74"/>
      <c r="C8" s="75">
        <v>0.8</v>
      </c>
      <c r="D8" s="13">
        <f t="shared" ref="D8:D14" si="0">C8*10*B8/$A$6/60</f>
        <v>0</v>
      </c>
      <c r="E8" s="13"/>
      <c r="F8" s="87">
        <f>C8*24/$A$6</f>
        <v>9.343065693430658</v>
      </c>
      <c r="O8" s="84">
        <v>2</v>
      </c>
      <c r="P8" s="1"/>
      <c r="Q8" s="19">
        <f>A6*O8/4.8</f>
        <v>0.85625000000000007</v>
      </c>
      <c r="R8" s="26"/>
      <c r="S8" s="20"/>
    </row>
    <row r="9" spans="1:19">
      <c r="A9" s="8" t="s">
        <v>10</v>
      </c>
      <c r="B9" s="76"/>
      <c r="C9" s="77">
        <v>0.42799999999999999</v>
      </c>
      <c r="D9" s="13">
        <f t="shared" si="0"/>
        <v>0</v>
      </c>
      <c r="E9" s="13"/>
      <c r="F9" s="87">
        <f t="shared" ref="F9:F18" si="1">C9*24/$A$6</f>
        <v>4.9985401459854009</v>
      </c>
      <c r="G9" s="8"/>
      <c r="O9" s="27"/>
      <c r="P9" s="1"/>
      <c r="Q9" s="1"/>
      <c r="R9" s="23"/>
    </row>
    <row r="10" spans="1:19">
      <c r="A10" s="8" t="s">
        <v>9</v>
      </c>
      <c r="B10" s="78">
        <v>7.15</v>
      </c>
      <c r="C10" s="79">
        <v>10.7</v>
      </c>
      <c r="D10" s="13">
        <f t="shared" si="0"/>
        <v>6.2047850770478501</v>
      </c>
      <c r="E10" s="13"/>
      <c r="F10" s="87">
        <f t="shared" si="1"/>
        <v>124.963503649635</v>
      </c>
      <c r="G10" s="8"/>
      <c r="O10" s="27"/>
      <c r="P10" s="1"/>
      <c r="Q10" s="1"/>
      <c r="R10" s="23"/>
    </row>
    <row r="11" spans="1:19" ht="16.5" thickBot="1">
      <c r="A11" s="8" t="s">
        <v>8</v>
      </c>
      <c r="B11" s="78"/>
      <c r="C11" s="79"/>
      <c r="D11" s="13">
        <f t="shared" si="0"/>
        <v>0</v>
      </c>
      <c r="E11" s="13"/>
      <c r="F11" s="87">
        <f t="shared" si="1"/>
        <v>0</v>
      </c>
      <c r="G11" s="8"/>
      <c r="O11" s="28"/>
      <c r="P11" s="29"/>
      <c r="Q11" s="29"/>
      <c r="R11" s="30"/>
    </row>
    <row r="12" spans="1:19">
      <c r="A12" s="73" t="s">
        <v>66</v>
      </c>
      <c r="B12" s="78"/>
      <c r="C12" s="79"/>
      <c r="D12" s="13">
        <f t="shared" si="0"/>
        <v>0</v>
      </c>
      <c r="E12" s="13"/>
      <c r="F12" s="87">
        <f t="shared" si="1"/>
        <v>0</v>
      </c>
      <c r="G12" s="8"/>
    </row>
    <row r="13" spans="1:19">
      <c r="A13" s="73" t="s">
        <v>67</v>
      </c>
      <c r="B13" s="78"/>
      <c r="C13" s="79"/>
      <c r="D13" s="13">
        <f t="shared" si="0"/>
        <v>0</v>
      </c>
      <c r="E13" s="13"/>
      <c r="F13" s="87">
        <f t="shared" si="1"/>
        <v>0</v>
      </c>
      <c r="G13" s="8"/>
    </row>
    <row r="14" spans="1:19" ht="16.5" thickBot="1">
      <c r="A14" s="73" t="s">
        <v>68</v>
      </c>
      <c r="B14" s="80">
        <v>0</v>
      </c>
      <c r="C14" s="79"/>
      <c r="D14" s="13">
        <f t="shared" si="0"/>
        <v>0</v>
      </c>
      <c r="E14" s="13"/>
      <c r="F14" s="87">
        <f t="shared" si="1"/>
        <v>0</v>
      </c>
      <c r="G14" s="8"/>
    </row>
    <row r="15" spans="1:19" ht="16.5" thickBot="1">
      <c r="A15" s="73" t="s">
        <v>37</v>
      </c>
      <c r="B15" s="81">
        <v>10</v>
      </c>
      <c r="C15" s="79">
        <v>0.08</v>
      </c>
      <c r="D15" s="13">
        <f>C15*10*B18/$A$6/60</f>
        <v>5.060827250608272E-2</v>
      </c>
      <c r="E15" s="13"/>
      <c r="F15" s="87">
        <f t="shared" si="1"/>
        <v>0.93430656934306555</v>
      </c>
      <c r="G15" s="8"/>
      <c r="L15" s="116" t="s">
        <v>65</v>
      </c>
      <c r="M15" s="102"/>
      <c r="N15" s="102"/>
      <c r="O15" s="102"/>
    </row>
    <row r="16" spans="1:19">
      <c r="A16" s="73" t="s">
        <v>38</v>
      </c>
      <c r="B16" s="76"/>
      <c r="C16" s="79"/>
      <c r="D16" s="13">
        <f t="shared" ref="D16:D18" si="2">C16*10*B16/$A$6/60</f>
        <v>0</v>
      </c>
      <c r="E16" s="13"/>
      <c r="F16" s="87">
        <f t="shared" si="1"/>
        <v>0</v>
      </c>
      <c r="G16" s="8"/>
      <c r="L16" s="102"/>
      <c r="M16" s="102"/>
      <c r="N16" s="102"/>
      <c r="O16" s="102"/>
    </row>
    <row r="17" spans="1:15">
      <c r="A17" s="73" t="s">
        <v>39</v>
      </c>
      <c r="B17" s="78"/>
      <c r="C17" s="79"/>
      <c r="D17" s="13">
        <f t="shared" si="2"/>
        <v>0</v>
      </c>
      <c r="E17" s="13"/>
      <c r="F17" s="87">
        <f t="shared" si="1"/>
        <v>0</v>
      </c>
      <c r="G17" s="8"/>
      <c r="L17" s="102"/>
      <c r="M17" s="102"/>
      <c r="N17" s="102"/>
      <c r="O17" s="102"/>
    </row>
    <row r="18" spans="1:15" ht="30.75" thickBot="1">
      <c r="A18" s="95" t="s">
        <v>63</v>
      </c>
      <c r="B18" s="92">
        <v>7.8</v>
      </c>
      <c r="C18" s="82"/>
      <c r="D18" s="13">
        <f t="shared" si="2"/>
        <v>0</v>
      </c>
      <c r="E18" s="13"/>
      <c r="F18" s="87">
        <f t="shared" si="1"/>
        <v>0</v>
      </c>
      <c r="G18" s="8"/>
      <c r="L18" s="102"/>
      <c r="M18" s="102"/>
      <c r="N18" s="102"/>
      <c r="O18" s="102"/>
    </row>
    <row r="19" spans="1:15">
      <c r="A19" s="93"/>
      <c r="B19" s="3"/>
      <c r="C19" s="3"/>
      <c r="F19" s="88"/>
      <c r="G19" s="1"/>
      <c r="L19" s="102"/>
      <c r="M19" s="102"/>
      <c r="N19" s="102"/>
      <c r="O19" s="102"/>
    </row>
    <row r="20" spans="1:15" ht="18.75">
      <c r="A20" s="97" t="s">
        <v>2</v>
      </c>
      <c r="B20" s="97"/>
      <c r="C20" s="9">
        <f>SUM(C8:C18)</f>
        <v>12.007999999999999</v>
      </c>
      <c r="D20" s="1"/>
      <c r="E20" s="1"/>
      <c r="F20" s="89"/>
      <c r="G20" s="1"/>
      <c r="L20" s="102"/>
      <c r="M20" s="102"/>
      <c r="N20" s="102"/>
      <c r="O20" s="102"/>
    </row>
    <row r="21" spans="1:15" ht="18.75">
      <c r="A21" s="97" t="s">
        <v>3</v>
      </c>
      <c r="B21" s="97"/>
      <c r="C21" s="11"/>
      <c r="D21" s="1"/>
      <c r="E21" s="1"/>
      <c r="F21" s="90">
        <f>SUM(F8:F18)</f>
        <v>140.23941605839414</v>
      </c>
      <c r="G21" s="1"/>
    </row>
    <row r="22" spans="1:15" ht="36.75" customHeight="1">
      <c r="A22" s="98" t="s">
        <v>12</v>
      </c>
      <c r="B22" s="98"/>
      <c r="C22" s="12">
        <f>SUM(D8:D18)</f>
        <v>6.2553933495539331</v>
      </c>
      <c r="G22" s="1"/>
    </row>
    <row r="23" spans="1:15" ht="18.75">
      <c r="A23" s="85" t="s">
        <v>42</v>
      </c>
      <c r="C23" s="86">
        <f>SUM(D8:D17)</f>
        <v>6.2553933495539331</v>
      </c>
    </row>
    <row r="25" spans="1:15">
      <c r="G25" s="2" t="s">
        <v>19</v>
      </c>
    </row>
  </sheetData>
  <sheetProtection algorithmName="SHA-512" hashValue="8EI5kYUWTA8XnSFVyW+BnSR/cw70j5hpDJ3mIVdcDsCo/2ZKBGCmeFj1m/X0sOE6OJ4DB9Yi2H3f7mPQJsKZPg==" saltValue="qEWHghhgmVR0XhZmhi0T1Q==" spinCount="100000" sheet="1" selectLockedCells="1"/>
  <mergeCells count="16">
    <mergeCell ref="O2:R2"/>
    <mergeCell ref="I5:J5"/>
    <mergeCell ref="I6:J6"/>
    <mergeCell ref="P7:R7"/>
    <mergeCell ref="A20:B20"/>
    <mergeCell ref="M4:M5"/>
    <mergeCell ref="L15:O20"/>
    <mergeCell ref="A21:B21"/>
    <mergeCell ref="A22:B22"/>
    <mergeCell ref="A1:G1"/>
    <mergeCell ref="A2:G2"/>
    <mergeCell ref="G5:H5"/>
    <mergeCell ref="C6:D6"/>
    <mergeCell ref="C5:D5"/>
    <mergeCell ref="A3:B3"/>
    <mergeCell ref="A4:B4"/>
  </mergeCells>
  <phoneticPr fontId="12" type="noConversion"/>
  <pageMargins left="0.7" right="0.7" top="0.75" bottom="0.75" header="0.3" footer="0.3"/>
  <pageSetup orientation="portrait" horizontalDpi="4294967295" verticalDpi="4294967295"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
  <sheetViews>
    <sheetView workbookViewId="0">
      <selection activeCell="E16" sqref="E16"/>
    </sheetView>
  </sheetViews>
  <sheetFormatPr defaultColWidth="8.85546875" defaultRowHeight="15"/>
  <cols>
    <col min="1" max="1" width="36.42578125" style="38" customWidth="1"/>
    <col min="3" max="3" width="9.140625" style="41"/>
    <col min="4" max="4" width="20.28515625" style="39" customWidth="1"/>
    <col min="5" max="5" width="12.7109375" style="63" customWidth="1"/>
    <col min="6" max="6" width="18.42578125" customWidth="1"/>
  </cols>
  <sheetData>
    <row r="1" spans="1:10" ht="15.75" thickBot="1">
      <c r="A1" s="117" t="s">
        <v>36</v>
      </c>
      <c r="B1" s="118"/>
      <c r="C1" s="118"/>
      <c r="D1" s="118"/>
      <c r="E1" s="118"/>
      <c r="F1" s="119"/>
    </row>
    <row r="2" spans="1:10" s="42" customFormat="1" ht="74.25" customHeight="1" thickBot="1">
      <c r="A2" s="66" t="s">
        <v>29</v>
      </c>
      <c r="B2" s="67"/>
      <c r="C2" s="68" t="s">
        <v>31</v>
      </c>
      <c r="D2" s="69" t="s">
        <v>32</v>
      </c>
      <c r="E2" s="70" t="s">
        <v>43</v>
      </c>
      <c r="F2" s="71" t="s">
        <v>34</v>
      </c>
    </row>
    <row r="3" spans="1:10" ht="16.5">
      <c r="A3" s="43" t="s">
        <v>35</v>
      </c>
      <c r="B3" s="44"/>
      <c r="C3" s="45">
        <v>2.1999999999999999E-2</v>
      </c>
      <c r="D3" s="62">
        <f>C3*Sheet1!$C$18*24/Sheet1!$A$6</f>
        <v>0</v>
      </c>
      <c r="E3" s="64">
        <v>6.75</v>
      </c>
      <c r="F3" s="65">
        <f>E3*10*Sheet1!$C$18/Sheet1!$A$6/60</f>
        <v>0</v>
      </c>
    </row>
    <row r="4" spans="1:10" ht="16.5">
      <c r="A4" s="46" t="s">
        <v>30</v>
      </c>
      <c r="B4" s="47"/>
      <c r="C4" s="48">
        <v>1.4999999999999999E-2</v>
      </c>
      <c r="D4" s="62">
        <f>C4*Sheet1!$C$18*24/Sheet1!$A$6</f>
        <v>0</v>
      </c>
      <c r="E4" s="64">
        <v>7.8</v>
      </c>
      <c r="F4" s="65">
        <f>E4*10*Sheet1!$C$18/Sheet1!$A$6/60</f>
        <v>0</v>
      </c>
    </row>
    <row r="5" spans="1:10" ht="16.5">
      <c r="A5" s="46" t="s">
        <v>27</v>
      </c>
      <c r="B5" s="47"/>
      <c r="C5" s="48">
        <v>1.4E-2</v>
      </c>
      <c r="D5" s="62">
        <f>C5*Sheet1!$C$18*24/Sheet1!$A$6</f>
        <v>0</v>
      </c>
      <c r="E5" s="64">
        <v>7.7</v>
      </c>
      <c r="F5" s="65">
        <f>E5*10*Sheet1!$C$18/Sheet1!$A$6/60</f>
        <v>0</v>
      </c>
      <c r="J5" s="40"/>
    </row>
    <row r="6" spans="1:10" ht="16.5">
      <c r="A6" s="46" t="s">
        <v>28</v>
      </c>
      <c r="B6" s="47"/>
      <c r="C6" s="48">
        <v>1.0999999999999999E-2</v>
      </c>
      <c r="D6" s="62">
        <f>C6*Sheet1!$C$18*24/Sheet1!$A$6</f>
        <v>0</v>
      </c>
      <c r="E6" s="64">
        <v>6.3</v>
      </c>
      <c r="F6" s="65">
        <f>E6*10*Sheet1!$C$18/Sheet1!$A$6/60</f>
        <v>0</v>
      </c>
    </row>
    <row r="7" spans="1:10" ht="16.5">
      <c r="A7" s="46" t="s">
        <v>26</v>
      </c>
      <c r="B7" s="47"/>
      <c r="C7" s="48">
        <v>8.9999999999999993E-3</v>
      </c>
      <c r="D7" s="62">
        <f>C7*Sheet1!$C$18*24/Sheet1!$A$6</f>
        <v>0</v>
      </c>
      <c r="E7" s="64">
        <v>7</v>
      </c>
      <c r="F7" s="65">
        <f>E7*10*Sheet1!$C$18/Sheet1!$A$6/60</f>
        <v>0</v>
      </c>
    </row>
    <row r="8" spans="1:10">
      <c r="A8" s="49"/>
      <c r="B8" s="47"/>
      <c r="C8" s="50"/>
      <c r="D8" s="62">
        <f>C8*Sheet1!$C$18*24/Sheet1!$A$6</f>
        <v>0</v>
      </c>
      <c r="E8" s="64"/>
      <c r="F8" s="65"/>
    </row>
    <row r="9" spans="1:10" ht="16.5">
      <c r="A9" s="46" t="s">
        <v>44</v>
      </c>
      <c r="B9" s="47"/>
      <c r="C9" s="48">
        <v>2.2499999999999999E-2</v>
      </c>
      <c r="D9" s="62">
        <f>C9*Sheet1!$C$18*24/Sheet1!$A$6</f>
        <v>0</v>
      </c>
      <c r="E9" s="64">
        <v>8.5500000000000007</v>
      </c>
      <c r="F9" s="65">
        <f>E9*10*Sheet1!$C$18/Sheet1!$A$6/60</f>
        <v>0</v>
      </c>
    </row>
    <row r="10" spans="1:10" ht="16.5">
      <c r="A10" s="46" t="s">
        <v>45</v>
      </c>
      <c r="B10" s="47"/>
      <c r="C10" s="48">
        <v>2.9499999999999998E-2</v>
      </c>
      <c r="D10" s="62">
        <f>C10*Sheet1!$C$18*24/Sheet1!$A$6</f>
        <v>0</v>
      </c>
      <c r="E10" s="64">
        <v>9.25</v>
      </c>
      <c r="F10" s="65">
        <f>E10*10*Sheet1!$C$18/Sheet1!$A$6/60</f>
        <v>0</v>
      </c>
    </row>
    <row r="11" spans="1:10" ht="16.5">
      <c r="A11" s="46" t="s">
        <v>46</v>
      </c>
      <c r="B11" s="47"/>
      <c r="C11" s="48">
        <v>2.5999999999999999E-2</v>
      </c>
      <c r="D11" s="62">
        <f>C11*Sheet1!$C$18*24/Sheet1!$A$6</f>
        <v>0</v>
      </c>
      <c r="E11" s="64">
        <v>7.8</v>
      </c>
      <c r="F11" s="65">
        <f>E11*10*Sheet1!$C$18/Sheet1!$A$6/60</f>
        <v>0</v>
      </c>
    </row>
    <row r="12" spans="1:10" ht="16.5">
      <c r="A12" s="46"/>
      <c r="B12" s="47"/>
      <c r="C12" s="48"/>
      <c r="D12" s="62"/>
      <c r="E12" s="64"/>
      <c r="F12" s="65"/>
    </row>
    <row r="13" spans="1:10" ht="25.5">
      <c r="A13" s="46" t="s">
        <v>47</v>
      </c>
      <c r="B13" s="47"/>
      <c r="C13" s="48">
        <v>3.2000000000000001E-2</v>
      </c>
      <c r="D13" s="62">
        <f>C13*Sheet1!$C$18*24/Sheet1!$A$6</f>
        <v>0</v>
      </c>
      <c r="E13" s="64">
        <v>10.3</v>
      </c>
      <c r="F13" s="65">
        <f>E13*10*Sheet1!$C$18/Sheet1!$A$6/60</f>
        <v>0</v>
      </c>
    </row>
    <row r="14" spans="1:10" ht="25.5">
      <c r="A14" s="46" t="s">
        <v>48</v>
      </c>
      <c r="B14" s="47"/>
      <c r="C14" s="48">
        <v>3.5000000000000003E-2</v>
      </c>
      <c r="D14" s="62">
        <f>C14*Sheet1!$C$18*24/Sheet1!$A$6</f>
        <v>0</v>
      </c>
      <c r="E14" s="64">
        <v>11.4</v>
      </c>
      <c r="F14" s="65">
        <f>E14*10*Sheet1!$C$18/Sheet1!$A$6/60</f>
        <v>0</v>
      </c>
    </row>
    <row r="15" spans="1:10" ht="16.5">
      <c r="A15" s="46" t="s">
        <v>49</v>
      </c>
      <c r="B15" s="47"/>
      <c r="C15" s="48">
        <v>2.9000000000000001E-2</v>
      </c>
      <c r="D15" s="62">
        <f>C15*Sheet1!$C$18*24/Sheet1!$A$6</f>
        <v>0</v>
      </c>
      <c r="E15" s="64">
        <v>8.9</v>
      </c>
      <c r="F15" s="65">
        <f>E15*10*Sheet1!$C$18/Sheet1!$A$6/60</f>
        <v>0</v>
      </c>
    </row>
    <row r="16" spans="1:10">
      <c r="A16" s="94" t="s">
        <v>50</v>
      </c>
      <c r="B16" s="47"/>
      <c r="C16" s="50">
        <v>3.2000000000000001E-2</v>
      </c>
      <c r="D16" s="62">
        <f>C16*Sheet1!$C$18*24/Sheet1!$A$6</f>
        <v>0</v>
      </c>
      <c r="E16" s="64">
        <v>10</v>
      </c>
      <c r="F16" s="65">
        <f>E16*10*Sheet1!$C$18/Sheet1!$A$6/60</f>
        <v>0</v>
      </c>
    </row>
    <row r="17" spans="1:6">
      <c r="A17" s="94"/>
      <c r="B17" s="47"/>
      <c r="C17" s="50"/>
      <c r="D17" s="62"/>
      <c r="E17" s="64"/>
      <c r="F17" s="65"/>
    </row>
    <row r="18" spans="1:6">
      <c r="A18" s="46" t="s">
        <v>51</v>
      </c>
      <c r="B18" s="47"/>
      <c r="C18" s="50">
        <v>1.2999999999999999E-2</v>
      </c>
      <c r="D18" s="62">
        <f>C18*Sheet1!$C$18*24/Sheet1!$A$6</f>
        <v>0</v>
      </c>
      <c r="E18" s="64">
        <v>7</v>
      </c>
      <c r="F18" s="65">
        <f>E18*10*Sheet1!$C$18/Sheet1!$A$6/60</f>
        <v>0</v>
      </c>
    </row>
    <row r="19" spans="1:6" ht="16.5">
      <c r="A19" s="46" t="s">
        <v>52</v>
      </c>
      <c r="B19" s="47"/>
      <c r="C19" s="51">
        <v>1.4999999999999999E-2</v>
      </c>
      <c r="D19" s="62">
        <f>C19*Sheet1!$C$18*24/Sheet1!$A$6</f>
        <v>0</v>
      </c>
      <c r="E19" s="64">
        <v>7.7</v>
      </c>
      <c r="F19" s="65">
        <f>E19*10*Sheet1!$C$18/Sheet1!$A$6/60</f>
        <v>0</v>
      </c>
    </row>
    <row r="20" spans="1:6" ht="16.5">
      <c r="A20" s="46" t="s">
        <v>53</v>
      </c>
      <c r="B20" s="47"/>
      <c r="C20" s="51">
        <v>1.7999999999999999E-2</v>
      </c>
      <c r="D20" s="62">
        <f>C20*Sheet1!$C$18*24/Sheet1!$A$6</f>
        <v>0</v>
      </c>
      <c r="E20" s="64">
        <v>8.8000000000000007</v>
      </c>
      <c r="F20" s="65">
        <f>E20*10*Sheet1!$C$18/Sheet1!$A$6/60</f>
        <v>0</v>
      </c>
    </row>
    <row r="21" spans="1:6">
      <c r="A21" s="46" t="s">
        <v>54</v>
      </c>
      <c r="B21" s="47"/>
      <c r="C21" s="50">
        <v>2.1000000000000001E-2</v>
      </c>
      <c r="D21" s="62">
        <f>C21*Sheet1!$C$18*24/Sheet1!$A$6</f>
        <v>0</v>
      </c>
      <c r="E21" s="64">
        <v>9.8000000000000007</v>
      </c>
      <c r="F21" s="65">
        <f>E21*10*Sheet1!$C$18/Sheet1!$A$6/60</f>
        <v>0</v>
      </c>
    </row>
    <row r="22" spans="1:6">
      <c r="A22" s="46"/>
      <c r="B22" s="47"/>
      <c r="C22" s="50"/>
      <c r="D22" s="62"/>
      <c r="E22" s="64"/>
      <c r="F22" s="65"/>
    </row>
    <row r="23" spans="1:6" ht="16.5">
      <c r="A23" s="52" t="s">
        <v>55</v>
      </c>
      <c r="B23" s="47"/>
      <c r="C23" s="51">
        <v>0.01</v>
      </c>
      <c r="D23" s="62">
        <f>C23*Sheet1!$C$18*24/Sheet1!$A$6</f>
        <v>0</v>
      </c>
      <c r="E23" s="64">
        <v>7.8</v>
      </c>
      <c r="F23" s="65">
        <f>E23*10*Sheet1!$C$18/Sheet1!$A$6/60</f>
        <v>0</v>
      </c>
    </row>
    <row r="24" spans="1:6">
      <c r="A24" s="94" t="s">
        <v>56</v>
      </c>
      <c r="B24" s="47"/>
      <c r="C24" s="50">
        <v>1.2E-2</v>
      </c>
      <c r="D24" s="62">
        <f>C24*Sheet1!$C$18*24/Sheet1!$A$6</f>
        <v>0</v>
      </c>
      <c r="E24" s="64">
        <v>8.5</v>
      </c>
      <c r="F24" s="65">
        <f>E24*10*Sheet1!$C$18/Sheet1!$A$6/60</f>
        <v>0</v>
      </c>
    </row>
    <row r="25" spans="1:6">
      <c r="A25" s="53" t="s">
        <v>57</v>
      </c>
      <c r="B25" s="47"/>
      <c r="C25" s="50">
        <v>1.6E-2</v>
      </c>
      <c r="D25" s="62">
        <f>C25*Sheet1!$C$18*24/Sheet1!$A$6</f>
        <v>0</v>
      </c>
      <c r="E25" s="64">
        <v>9.9</v>
      </c>
      <c r="F25" s="65">
        <f>E25*10*Sheet1!$C$18/Sheet1!$A$6/60</f>
        <v>0</v>
      </c>
    </row>
    <row r="26" spans="1:6" ht="16.5">
      <c r="A26" s="53" t="s">
        <v>58</v>
      </c>
      <c r="B26" s="47"/>
      <c r="C26" s="51">
        <v>1.7999999999999999E-2</v>
      </c>
      <c r="D26" s="62">
        <f>C26*Sheet1!$C$18*24/Sheet1!$A$6</f>
        <v>0</v>
      </c>
      <c r="E26" s="64">
        <v>11</v>
      </c>
      <c r="F26" s="65">
        <f>E26*10*Sheet1!$C$18/Sheet1!$A$6/60</f>
        <v>0</v>
      </c>
    </row>
    <row r="27" spans="1:6" ht="16.5">
      <c r="A27" s="53"/>
      <c r="B27" s="47"/>
      <c r="C27" s="51"/>
      <c r="D27" s="62"/>
      <c r="E27" s="64"/>
      <c r="F27" s="65"/>
    </row>
    <row r="28" spans="1:6" ht="16.5">
      <c r="A28" s="53" t="s">
        <v>59</v>
      </c>
      <c r="B28" s="47"/>
      <c r="C28" s="51">
        <v>1.0999999999999999E-2</v>
      </c>
      <c r="D28" s="62">
        <f>C28*Sheet1!$C$18*24/Sheet1!$A$6</f>
        <v>0</v>
      </c>
      <c r="E28" s="64">
        <v>7.7</v>
      </c>
      <c r="F28" s="65">
        <f>E28*10*Sheet1!$C$18/Sheet1!$A$6/60</f>
        <v>0</v>
      </c>
    </row>
    <row r="29" spans="1:6" ht="16.5">
      <c r="A29" s="53" t="s">
        <v>60</v>
      </c>
      <c r="B29" s="47"/>
      <c r="C29" s="51">
        <v>1.2999999999999999E-2</v>
      </c>
      <c r="D29" s="62">
        <f>C29*Sheet1!$C$18*24/Sheet1!$A$6</f>
        <v>0</v>
      </c>
      <c r="E29" s="64">
        <v>8.4</v>
      </c>
      <c r="F29" s="65">
        <f>E29*10*Sheet1!$C$18/Sheet1!$A$6/60</f>
        <v>0</v>
      </c>
    </row>
    <row r="30" spans="1:6" ht="16.5">
      <c r="A30" s="53" t="s">
        <v>61</v>
      </c>
      <c r="B30" s="47"/>
      <c r="C30" s="51">
        <v>1.6E-2</v>
      </c>
      <c r="D30" s="62">
        <f>C30*Sheet1!$C$18*24/Sheet1!$A$6</f>
        <v>0</v>
      </c>
      <c r="E30" s="64">
        <v>9.5</v>
      </c>
      <c r="F30" s="65">
        <f>E30*10*Sheet1!$C$18/Sheet1!$A$6/60</f>
        <v>0</v>
      </c>
    </row>
    <row r="31" spans="1:6" ht="15.75" thickBot="1">
      <c r="A31" s="54" t="s">
        <v>62</v>
      </c>
      <c r="B31" s="55"/>
      <c r="C31" s="56">
        <v>1.9E-2</v>
      </c>
      <c r="D31" s="62">
        <f>C31*Sheet1!$C$18*24/Sheet1!$A$6</f>
        <v>0</v>
      </c>
      <c r="E31" s="64">
        <v>10.5</v>
      </c>
      <c r="F31" s="65">
        <f>E31*10*Sheet1!$C$18/Sheet1!$A$6/60</f>
        <v>0</v>
      </c>
    </row>
  </sheetData>
  <sheetProtection algorithmName="SHA-512" hashValue="CrGhM4u4lFH49iKMBt1XxucOhjiK6kT6k2avnCwmkt9LzWY4T9kklwitbrzF4wxBFZmEQQkyqlYViWLoiGIozA==" saltValue="4q1HtalOZYHEf4jS0tLoOw==" spinCount="100000" sheet="1" objects="1" scenarios="1" selectLockedCells="1" selectUnlockedCells="1"/>
  <mergeCells count="1">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Alberta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~achnicu</dc:creator>
  <cp:lastModifiedBy>Helene Peach</cp:lastModifiedBy>
  <dcterms:created xsi:type="dcterms:W3CDTF">2018-04-08T17:55:14Z</dcterms:created>
  <dcterms:modified xsi:type="dcterms:W3CDTF">2025-04-13T19:37:10Z</dcterms:modified>
</cp:coreProperties>
</file>